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zelenak\Desktop\"/>
    </mc:Choice>
  </mc:AlternateContent>
  <bookViews>
    <workbookView xWindow="0" yWindow="0" windowWidth="20490" windowHeight="9405"/>
  </bookViews>
  <sheets>
    <sheet name="LAMBERT GRID" sheetId="17" r:id="rId1"/>
  </sheets>
  <externalReferences>
    <externalReference r:id="rId2"/>
  </externalReferences>
  <definedNames>
    <definedName name="ellipsoidList">#REF!</definedName>
  </definedNames>
  <calcPr calcId="162913" iterate="1" iterateDelta="1E-14"/>
</workbook>
</file>

<file path=xl/calcChain.xml><?xml version="1.0" encoding="utf-8"?>
<calcChain xmlns="http://schemas.openxmlformats.org/spreadsheetml/2006/main">
  <c r="E12" i="17" l="1"/>
  <c r="I5" i="17"/>
  <c r="J5" i="17" s="1"/>
  <c r="I4" i="17"/>
  <c r="H7" i="17" s="1"/>
  <c r="H8" i="17" s="1"/>
  <c r="D7" i="17"/>
  <c r="E7" i="17" s="1"/>
  <c r="D6" i="17"/>
  <c r="E6" i="17" s="1"/>
  <c r="D5" i="17"/>
  <c r="E5" i="17" s="1"/>
  <c r="D4" i="17"/>
  <c r="E4" i="17" s="1"/>
  <c r="I10" i="17" l="1"/>
  <c r="J10" i="17" s="1"/>
  <c r="H10" i="17" s="1"/>
  <c r="H9" i="17"/>
  <c r="H13" i="17"/>
  <c r="J4" i="17"/>
  <c r="H11" i="17" l="1"/>
  <c r="H16" i="17" s="1"/>
  <c r="H12" i="17" l="1"/>
  <c r="H17" i="17" s="1"/>
  <c r="H19" i="17"/>
  <c r="H22" i="17" l="1"/>
  <c r="H23" i="17" s="1"/>
  <c r="H29" i="17" s="1"/>
  <c r="H20" i="17"/>
  <c r="H24" i="17" l="1"/>
  <c r="H25" i="17" s="1"/>
  <c r="H28" i="17" s="1"/>
</calcChain>
</file>

<file path=xl/sharedStrings.xml><?xml version="1.0" encoding="utf-8"?>
<sst xmlns="http://schemas.openxmlformats.org/spreadsheetml/2006/main" count="60" uniqueCount="54">
  <si>
    <t>m</t>
  </si>
  <si>
    <t>N =</t>
  </si>
  <si>
    <t>R =</t>
  </si>
  <si>
    <t>n =</t>
  </si>
  <si>
    <t>e =</t>
  </si>
  <si>
    <t>k =</t>
  </si>
  <si>
    <t>Bs</t>
  </si>
  <si>
    <t>Bn</t>
  </si>
  <si>
    <t>Bb</t>
  </si>
  <si>
    <t>Lo</t>
  </si>
  <si>
    <t>Nb</t>
  </si>
  <si>
    <t>Eo</t>
  </si>
  <si>
    <t>Defining Constants</t>
  </si>
  <si>
    <t>Computed Constants</t>
  </si>
  <si>
    <t>Bo</t>
  </si>
  <si>
    <t>SinBo</t>
  </si>
  <si>
    <t>Rb</t>
  </si>
  <si>
    <t>Ro</t>
  </si>
  <si>
    <t>No</t>
  </si>
  <si>
    <t>K</t>
  </si>
  <si>
    <t>ko</t>
  </si>
  <si>
    <t>Mo</t>
  </si>
  <si>
    <t>ro</t>
  </si>
  <si>
    <t>Coefficients for GP to PC</t>
  </si>
  <si>
    <t>L(1)</t>
  </si>
  <si>
    <t>L(2)</t>
  </si>
  <si>
    <t>L(3)</t>
  </si>
  <si>
    <t>Coefficients for PC to GP</t>
  </si>
  <si>
    <t>G(1)</t>
  </si>
  <si>
    <t>G(2)</t>
  </si>
  <si>
    <t>G(3)</t>
  </si>
  <si>
    <t>Coefficients for Grid Scale</t>
  </si>
  <si>
    <t>F(1)</t>
  </si>
  <si>
    <t>F(2)</t>
  </si>
  <si>
    <t>F(3)</t>
  </si>
  <si>
    <t>Δ φ =</t>
  </si>
  <si>
    <t>u =</t>
  </si>
  <si>
    <t>E' =</t>
  </si>
  <si>
    <t>N' =</t>
  </si>
  <si>
    <t>E =</t>
  </si>
  <si>
    <t>ϒ =</t>
  </si>
  <si>
    <t>SFT</t>
  </si>
  <si>
    <t>L =</t>
  </si>
  <si>
    <t>B =</t>
  </si>
  <si>
    <t>λ =</t>
  </si>
  <si>
    <t>φ =</t>
  </si>
  <si>
    <t>ZONE</t>
  </si>
  <si>
    <t>COORDINATES</t>
  </si>
  <si>
    <t>GEOGRAPHIC</t>
  </si>
  <si>
    <t>LONG ISLAND  3104</t>
  </si>
  <si>
    <t>= USER INPUT</t>
  </si>
  <si>
    <t>= ANSWERS</t>
  </si>
  <si>
    <t>KV4293</t>
  </si>
  <si>
    <t>PUBLISHED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</si>
</sst>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00000"/>
    <numFmt numFmtId="165" formatCode="0\°\ 00\'\ 00.00\&quot;"/>
    <numFmt numFmtId="166" formatCode="0\°\ 00\'\ 00.00000\&quot;"/>
    <numFmt numFmtId="167" formatCode="#,##0.0000"/>
    <numFmt numFmtId="168" formatCode="0.000\ 000\ 000\ 0"/>
    <numFmt numFmtId="169" formatCode="0\°\ 00\'\ 00.\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horizontal="right"/>
    </xf>
    <xf numFmtId="165" fontId="2" fillId="2" borderId="0" xfId="0" applyNumberFormat="1" applyFont="1" applyFill="1" applyBorder="1" applyAlignment="1" applyProtection="1">
      <alignment horizontal="center"/>
    </xf>
    <xf numFmtId="11" fontId="0" fillId="0" borderId="0" xfId="0" applyNumberFormat="1"/>
    <xf numFmtId="0" fontId="4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0" borderId="7" xfId="0" applyBorder="1"/>
    <xf numFmtId="0" fontId="3" fillId="0" borderId="3" xfId="0" applyFont="1" applyBorder="1"/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7" fillId="0" borderId="0" xfId="0" applyFont="1"/>
    <xf numFmtId="0" fontId="3" fillId="0" borderId="2" xfId="0" applyFont="1" applyBorder="1"/>
    <xf numFmtId="0" fontId="3" fillId="0" borderId="5" xfId="0" applyFont="1" applyBorder="1"/>
    <xf numFmtId="0" fontId="6" fillId="0" borderId="0" xfId="0" applyFont="1" applyAlignment="1">
      <alignment horizontal="center"/>
    </xf>
    <xf numFmtId="166" fontId="2" fillId="2" borderId="1" xfId="0" applyNumberFormat="1" applyFont="1" applyFill="1" applyBorder="1" applyAlignment="1" applyProtection="1">
      <alignment horizontal="center"/>
    </xf>
    <xf numFmtId="166" fontId="2" fillId="2" borderId="4" xfId="0" applyNumberFormat="1" applyFont="1" applyFill="1" applyBorder="1" applyAlignment="1" applyProtection="1">
      <alignment horizontal="center"/>
    </xf>
    <xf numFmtId="168" fontId="3" fillId="2" borderId="0" xfId="0" applyNumberFormat="1" applyFont="1" applyFill="1"/>
    <xf numFmtId="0" fontId="5" fillId="0" borderId="0" xfId="0" applyFont="1"/>
    <xf numFmtId="0" fontId="3" fillId="3" borderId="0" xfId="0" applyFont="1" applyFill="1" applyAlignment="1">
      <alignment horizontal="center"/>
    </xf>
    <xf numFmtId="166" fontId="3" fillId="3" borderId="9" xfId="0" applyNumberFormat="1" applyFont="1" applyFill="1" applyBorder="1"/>
    <xf numFmtId="169" fontId="3" fillId="3" borderId="0" xfId="0" applyNumberFormat="1" applyFont="1" applyFill="1"/>
    <xf numFmtId="0" fontId="0" fillId="3" borderId="0" xfId="0" applyFill="1"/>
    <xf numFmtId="0" fontId="3" fillId="0" borderId="0" xfId="0" quotePrefix="1" applyFont="1"/>
    <xf numFmtId="0" fontId="3" fillId="3" borderId="0" xfId="0" applyFont="1" applyFill="1"/>
    <xf numFmtId="11" fontId="3" fillId="3" borderId="0" xfId="0" applyNumberFormat="1" applyFont="1" applyFill="1"/>
    <xf numFmtId="167" fontId="3" fillId="2" borderId="1" xfId="0" applyNumberFormat="1" applyFont="1" applyFill="1" applyBorder="1"/>
    <xf numFmtId="167" fontId="3" fillId="2" borderId="0" xfId="0" applyNumberFormat="1" applyFont="1" applyFill="1" applyBorder="1"/>
    <xf numFmtId="167" fontId="0" fillId="0" borderId="0" xfId="0" applyNumberFormat="1" applyBorder="1"/>
    <xf numFmtId="167" fontId="3" fillId="2" borderId="4" xfId="0" applyNumberFormat="1" applyFont="1" applyFill="1" applyBorder="1"/>
    <xf numFmtId="0" fontId="7" fillId="3" borderId="0" xfId="0" applyFont="1" applyFill="1"/>
    <xf numFmtId="164" fontId="8" fillId="0" borderId="0" xfId="0" applyNumberFormat="1" applyFont="1" applyFill="1" applyBorder="1"/>
    <xf numFmtId="0" fontId="8" fillId="0" borderId="0" xfId="0" applyFont="1"/>
  </cellXfs>
  <cellStyles count="2">
    <cellStyle name="Normal" xfId="0" builtinId="0"/>
    <cellStyle name="Normal 2" xfId="1"/>
  </cellStyles>
  <dxfs count="12"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0066"/>
      <color rgb="FFFF99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-31-15%20EDIT%20SSZ%20ZENITH%20TRAVER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 ERROR"/>
      <sheetName val="DISTANCE-ANGLE"/>
      <sheetName val="TRIG LEVEL"/>
      <sheetName val="ELONGATION"/>
      <sheetName val="EDM MATRIX"/>
      <sheetName val="NGS FORMULA"/>
      <sheetName val="Notes"/>
      <sheetName val="Data Corrections"/>
      <sheetName val="SD to HD"/>
      <sheetName val="4 pillars"/>
      <sheetName val="5 pillars"/>
      <sheetName val="6 pillars"/>
      <sheetName val="7 pillars"/>
      <sheetName val="8 pillars"/>
      <sheetName val="Cyclic Calcs"/>
      <sheetName val="GEOMETRIC"/>
      <sheetName val="ZEN TRAV"/>
      <sheetName val="SHAF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tabSelected="1" workbookViewId="0">
      <selection activeCell="K19" sqref="K19"/>
    </sheetView>
  </sheetViews>
  <sheetFormatPr defaultRowHeight="15" x14ac:dyDescent="0.25"/>
  <cols>
    <col min="1" max="1" width="7.140625" customWidth="1"/>
    <col min="3" max="3" width="14.85546875" customWidth="1"/>
    <col min="4" max="6" width="2.7109375" customWidth="1"/>
    <col min="8" max="8" width="16.7109375" customWidth="1"/>
    <col min="9" max="9" width="4.7109375" customWidth="1"/>
    <col min="10" max="10" width="9.7109375" customWidth="1"/>
    <col min="11" max="11" width="11.5703125" customWidth="1"/>
    <col min="12" max="26" width="9.140625" customWidth="1"/>
  </cols>
  <sheetData>
    <row r="1" spans="1:36" ht="18.75" x14ac:dyDescent="0.3">
      <c r="A1" s="19" t="s">
        <v>46</v>
      </c>
      <c r="B1" s="38" t="s">
        <v>49</v>
      </c>
      <c r="C1" s="30"/>
      <c r="D1" s="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x14ac:dyDescent="0.25"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x14ac:dyDescent="0.25">
      <c r="B3" s="2" t="s">
        <v>12</v>
      </c>
      <c r="H3" s="27" t="s">
        <v>52</v>
      </c>
      <c r="I3" s="7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x14ac:dyDescent="0.25">
      <c r="B4" t="s">
        <v>6</v>
      </c>
      <c r="C4" s="29">
        <v>404000</v>
      </c>
      <c r="D4" s="39">
        <f>(TRUNC(C4/10000)+TRUNC(0.01*MOD(C4,10000*SIGN(C4)))/60+MOD(C4,100*SIGN(C4))/3600)</f>
        <v>40.666666666666664</v>
      </c>
      <c r="E4" s="40">
        <f>RADIANS(D4)</f>
        <v>0.70976722914436063</v>
      </c>
      <c r="G4" s="17" t="s">
        <v>45</v>
      </c>
      <c r="H4" s="28">
        <v>404225.99992999999</v>
      </c>
      <c r="I4" s="39">
        <f>(TRUNC(H4/10000)+TRUNC(0.01*MOD(H4,10000*SIGN(H4)))/60+MOD(H4,100*SIGN(H4))/3600)</f>
        <v>40.707222202777778</v>
      </c>
      <c r="J4" s="40">
        <f>RADIANS(I4)</f>
        <v>0.71047505677941103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5">
      <c r="B5" t="s">
        <v>7</v>
      </c>
      <c r="C5" s="29">
        <v>410200</v>
      </c>
      <c r="D5" s="39">
        <f>(TRUNC(C5/10000)+TRUNC(0.01*MOD(C5,10000*SIGN(C5)))/60+MOD(C5,100*SIGN(C5))/3600)</f>
        <v>41.033333333333331</v>
      </c>
      <c r="E5" s="40">
        <f t="shared" ref="E5:E7" si="0">RADIANS(D5)</f>
        <v>0.71616676973500648</v>
      </c>
      <c r="G5" s="18" t="s">
        <v>44</v>
      </c>
      <c r="H5" s="28">
        <v>740205.61450999998</v>
      </c>
      <c r="I5" s="39">
        <f>(TRUNC(H5/10000)+TRUNC(0.01*MOD(H5,10000*SIGN(H5)))/60+MOD(H5,100*SIGN(H5))/3600)</f>
        <v>74.034892919444445</v>
      </c>
      <c r="J5" s="40">
        <f>RADIANS(I5)</f>
        <v>1.2921526428057426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x14ac:dyDescent="0.25">
      <c r="B6" t="s">
        <v>8</v>
      </c>
      <c r="C6" s="29">
        <v>401000</v>
      </c>
      <c r="D6" s="39">
        <f>(TRUNC(C6/10000)+TRUNC(0.01*MOD(C6,10000*SIGN(C6)))/60+MOD(C6,100*SIGN(C6))/3600)</f>
        <v>40.166666666666664</v>
      </c>
      <c r="E6" s="40">
        <f t="shared" si="0"/>
        <v>0.70104058288438897</v>
      </c>
      <c r="I6" s="40"/>
      <c r="J6" s="4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x14ac:dyDescent="0.25">
      <c r="B7" t="s">
        <v>9</v>
      </c>
      <c r="C7" s="29">
        <v>740000</v>
      </c>
      <c r="D7" s="39">
        <f>(TRUNC(C7/10000)+TRUNC(0.01*MOD(C7,10000*SIGN(C7)))/60+MOD(C7,100*SIGN(C7))/3600)</f>
        <v>74</v>
      </c>
      <c r="E7" s="40">
        <f t="shared" si="0"/>
        <v>1.2915436464758039</v>
      </c>
      <c r="G7" s="12" t="s">
        <v>35</v>
      </c>
      <c r="H7" s="8">
        <f>(I4-$C$12)</f>
        <v>-0.14286363932222201</v>
      </c>
      <c r="I7" s="40"/>
      <c r="J7" s="4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x14ac:dyDescent="0.25">
      <c r="B8" t="s">
        <v>10</v>
      </c>
      <c r="C8" s="32">
        <v>0</v>
      </c>
      <c r="D8" s="40"/>
      <c r="E8" s="40"/>
      <c r="G8" s="3" t="s">
        <v>36</v>
      </c>
      <c r="H8">
        <f>H7*($C$23+H7*($C$24+H7*($C$25)))</f>
        <v>-15864.890178108262</v>
      </c>
      <c r="I8" s="40"/>
      <c r="J8" s="40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x14ac:dyDescent="0.25">
      <c r="B9" t="s">
        <v>11</v>
      </c>
      <c r="C9" s="32">
        <v>300000</v>
      </c>
      <c r="D9" s="40"/>
      <c r="E9" s="40"/>
      <c r="G9" s="3" t="s">
        <v>2</v>
      </c>
      <c r="H9">
        <f>$C$15-H8</f>
        <v>7402509.9044781085</v>
      </c>
      <c r="I9" s="40"/>
      <c r="J9" s="40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x14ac:dyDescent="0.25">
      <c r="D10" s="40"/>
      <c r="E10" s="40"/>
      <c r="G10" s="12" t="s">
        <v>40</v>
      </c>
      <c r="H10" s="4">
        <f>10000*(TRUNC(J10))+100*(TRUNC(MOD(J10,SIGN(J10))*60))+(MOD(J10,SIGN(J10))-TRUNC(MOD(J10,SIGN(J10))*60)/60)*3600</f>
        <v>-122.16220138636706</v>
      </c>
      <c r="I10" s="40">
        <f>(($E$7-J5)*$C$13)</f>
        <v>-3.9833359302187635E-4</v>
      </c>
      <c r="J10" s="40">
        <f>DEGREES(I10)</f>
        <v>-2.2822833718435295E-2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x14ac:dyDescent="0.25">
      <c r="B11" s="2" t="s">
        <v>13</v>
      </c>
      <c r="D11" s="40"/>
      <c r="E11" s="40"/>
      <c r="G11" s="12" t="s">
        <v>37</v>
      </c>
      <c r="H11">
        <f>H9*SIN(I10)</f>
        <v>-2948.6682896534285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x14ac:dyDescent="0.25">
      <c r="B12" t="s">
        <v>14</v>
      </c>
      <c r="C12" s="32">
        <v>40.8500858421</v>
      </c>
      <c r="D12" s="40"/>
      <c r="E12" s="40">
        <f>RADIANS(C12)</f>
        <v>0.71296849766696546</v>
      </c>
      <c r="G12" s="12" t="s">
        <v>38</v>
      </c>
      <c r="H12">
        <f>H8+H11*TAN(I10/2)</f>
        <v>-15864.302901283274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x14ac:dyDescent="0.25">
      <c r="B13" t="s">
        <v>15</v>
      </c>
      <c r="C13" s="32">
        <v>0.65408209120399996</v>
      </c>
      <c r="G13" s="12" t="s">
        <v>5</v>
      </c>
      <c r="H13" s="25">
        <f>$C$33+$C$34*H8^2+$C$35*H8^3</f>
        <v>0.99999799487847818</v>
      </c>
      <c r="I13" s="2"/>
      <c r="J13" s="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x14ac:dyDescent="0.25">
      <c r="B14" t="s">
        <v>16</v>
      </c>
      <c r="C14" s="32">
        <v>7462536.3010999998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x14ac:dyDescent="0.25">
      <c r="B15" t="s">
        <v>17</v>
      </c>
      <c r="C15" s="32">
        <v>7386645.0142999999</v>
      </c>
      <c r="H15" s="22" t="s">
        <v>47</v>
      </c>
      <c r="K15" s="6" t="s">
        <v>53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x14ac:dyDescent="0.25">
      <c r="B16" t="s">
        <v>18</v>
      </c>
      <c r="C16" s="32">
        <v>75891.286800000002</v>
      </c>
      <c r="G16" s="13" t="s">
        <v>39</v>
      </c>
      <c r="H16" s="34">
        <f>H11+$C$9</f>
        <v>297051.33171034657</v>
      </c>
      <c r="I16" s="20" t="s">
        <v>0</v>
      </c>
      <c r="K16" s="6">
        <v>297051.33199999999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2:36" x14ac:dyDescent="0.25">
      <c r="B17" t="s">
        <v>19</v>
      </c>
      <c r="C17" s="32">
        <v>12287232.6151</v>
      </c>
      <c r="G17" s="14" t="s">
        <v>1</v>
      </c>
      <c r="H17" s="35">
        <f>H12+$C$16</f>
        <v>60026.983898716731</v>
      </c>
      <c r="I17" s="11" t="s">
        <v>0</v>
      </c>
      <c r="K17" s="6">
        <v>60026.983999999997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2:36" x14ac:dyDescent="0.25">
      <c r="B18" t="s">
        <v>20</v>
      </c>
      <c r="C18" s="32">
        <v>0.99999490040000005</v>
      </c>
      <c r="G18" s="10"/>
      <c r="H18" s="36"/>
      <c r="I18" s="1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2:36" x14ac:dyDescent="0.25">
      <c r="B19" t="s">
        <v>21</v>
      </c>
      <c r="C19" s="32">
        <v>6362721.8082999997</v>
      </c>
      <c r="G19" s="14" t="s">
        <v>4</v>
      </c>
      <c r="H19" s="35">
        <f>H16*(39.37/12)</f>
        <v>974575.91078636202</v>
      </c>
      <c r="I19" s="11" t="s">
        <v>41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2:36" x14ac:dyDescent="0.25">
      <c r="B20" t="s">
        <v>22</v>
      </c>
      <c r="C20" s="32">
        <v>6374978</v>
      </c>
      <c r="G20" s="15" t="s">
        <v>3</v>
      </c>
      <c r="H20" s="37">
        <f>H17*(39.37/12)</f>
        <v>196938.52967437313</v>
      </c>
      <c r="I20" s="21" t="s">
        <v>41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2:36" x14ac:dyDescent="0.25"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2:36" x14ac:dyDescent="0.25">
      <c r="B22" s="2" t="s">
        <v>23</v>
      </c>
      <c r="G22" s="16" t="s">
        <v>40</v>
      </c>
      <c r="H22" s="1">
        <f>ATAN((H16-$C$9)/($C$14-H17+$C$8))</f>
        <v>-3.98333593021877E-4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2:36" x14ac:dyDescent="0.25">
      <c r="B23" t="s">
        <v>24</v>
      </c>
      <c r="C23" s="32">
        <v>111050.4466</v>
      </c>
      <c r="G23" s="16" t="s">
        <v>42</v>
      </c>
      <c r="H23">
        <f>DEGREES($E$7-(H22/$C$13))</f>
        <v>74.034892919444445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2:36" x14ac:dyDescent="0.25">
      <c r="B24" t="s">
        <v>25</v>
      </c>
      <c r="C24" s="32">
        <v>9.6600300000000008</v>
      </c>
      <c r="G24" s="16" t="s">
        <v>36</v>
      </c>
      <c r="H24">
        <f>H17-$C$16-((H16-$C$9)*TAN(H22/2))</f>
        <v>-15864.890178108259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2:36" x14ac:dyDescent="0.25">
      <c r="B25" t="s">
        <v>26</v>
      </c>
      <c r="C25" s="32">
        <v>5.6209600000000002</v>
      </c>
      <c r="G25" s="16" t="s">
        <v>43</v>
      </c>
      <c r="H25" s="5">
        <f>($C$12+$C$28*H24+$C$29*H24^2+$C$30*H24^3)</f>
        <v>40.707222202634007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2:36" x14ac:dyDescent="0.25"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2:36" x14ac:dyDescent="0.25">
      <c r="B27" s="2" t="s">
        <v>27</v>
      </c>
      <c r="H27" s="7" t="s">
        <v>48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2:36" x14ac:dyDescent="0.25">
      <c r="B28" t="s">
        <v>28</v>
      </c>
      <c r="C28" s="32">
        <v>9.0049165240000002E-6</v>
      </c>
      <c r="G28" s="17" t="s">
        <v>45</v>
      </c>
      <c r="H28" s="23">
        <f>10000*(TRUNC(H25))+100*(TRUNC(MOD(H25,SIGN(H25))*60))+(MOD(H25,SIGN(H25))-TRUNC(MOD(H25,SIGN(H25))*60)/60)*3600</f>
        <v>404225.99992948241</v>
      </c>
      <c r="I28" s="20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2:36" x14ac:dyDescent="0.25">
      <c r="B29" t="s">
        <v>29</v>
      </c>
      <c r="C29" s="32">
        <v>-7.0534500000000003E-15</v>
      </c>
      <c r="G29" s="18" t="s">
        <v>44</v>
      </c>
      <c r="H29" s="24">
        <f>10000*(TRUNC(H23))+100*(TRUNC(MOD(H23,SIGN(H23))*60))+(MOD(H23,SIGN(H23))-TRUNC(MOD(H23,SIGN(H23))*60)/60)*3600</f>
        <v>740205.61450999998</v>
      </c>
      <c r="I29" s="21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2:36" x14ac:dyDescent="0.25">
      <c r="B30" t="s">
        <v>30</v>
      </c>
      <c r="C30" s="33">
        <v>-3.6955300000000002E-20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2:36" x14ac:dyDescent="0.25"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2:36" x14ac:dyDescent="0.25">
      <c r="B32" s="2" t="s">
        <v>31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2:36" x14ac:dyDescent="0.25">
      <c r="B33" t="s">
        <v>32</v>
      </c>
      <c r="C33" s="32">
        <v>0.99999490040000005</v>
      </c>
      <c r="G33" s="30"/>
      <c r="H33" s="31" t="s">
        <v>50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2:36" x14ac:dyDescent="0.25">
      <c r="B34" t="s">
        <v>33</v>
      </c>
      <c r="C34" s="33">
        <v>1.23032E-14</v>
      </c>
      <c r="G34" s="9"/>
      <c r="H34" s="31" t="s">
        <v>51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2:36" x14ac:dyDescent="0.25">
      <c r="B35" t="s">
        <v>34</v>
      </c>
      <c r="C35" s="33">
        <v>5.4400000000000001E-22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2:36" x14ac:dyDescent="0.25"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2:36" x14ac:dyDescent="0.25"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2:36" x14ac:dyDescent="0.25"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2:36" x14ac:dyDescent="0.25"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2:36" x14ac:dyDescent="0.25"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2:36" x14ac:dyDescent="0.25"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2:36" x14ac:dyDescent="0.25"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2:36" x14ac:dyDescent="0.25">
      <c r="I43" s="2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</sheetData>
  <conditionalFormatting sqref="H10 P10 L10 T10">
    <cfRule type="cellIs" dxfId="11" priority="41" operator="greaterThan">
      <formula>"abs($D$19)"</formula>
    </cfRule>
    <cfRule type="cellIs" priority="42" operator="greaterThan">
      <formula>"abs($D$19)"</formula>
    </cfRule>
  </conditionalFormatting>
  <conditionalFormatting sqref="X10">
    <cfRule type="cellIs" dxfId="10" priority="23" operator="greaterThan">
      <formula>"abs($D$19)"</formula>
    </cfRule>
    <cfRule type="cellIs" priority="24" operator="greaterThan">
      <formula>"abs($D$19)"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2" stopIfTrue="1" id="{B6454619-6A2C-4E96-B66C-4CB83B4C6A5C}">
            <xm:f>'[3-31-15 EDIT SSZ ZENITH TRAVERSE.xls]ZEN TRAV'!#REF!&lt;&gt;""</xm:f>
            <x14:dxf>
              <font>
                <strike/>
                <condense val="0"/>
                <extend val="0"/>
                <color indexed="10"/>
              </font>
            </x14:dxf>
          </x14:cfRule>
          <xm:sqref>H29</xm:sqref>
        </x14:conditionalFormatting>
        <x14:conditionalFormatting xmlns:xm="http://schemas.microsoft.com/office/excel/2006/main">
          <x14:cfRule type="expression" priority="51" stopIfTrue="1" id="{74C6AE44-2B56-481F-9CF7-16C5075E849A}">
            <xm:f>'[3-31-15 EDIT SSZ ZENITH TRAVERSE.xls]ZEN TRAV'!#REF!&lt;&gt;""</xm:f>
            <x14:dxf>
              <font>
                <strike/>
                <condense val="0"/>
                <extend val="0"/>
                <color indexed="10"/>
              </font>
            </x14:dxf>
          </x14:cfRule>
          <xm:sqref>H28</xm:sqref>
        </x14:conditionalFormatting>
        <x14:conditionalFormatting xmlns:xm="http://schemas.microsoft.com/office/excel/2006/main">
          <x14:cfRule type="expression" priority="50" stopIfTrue="1" id="{FA21AC10-06AA-4A34-BBD8-1B8812CBA855}">
            <xm:f>'[3-31-15 EDIT SSZ ZENITH TRAVERSE.xls]ZEN TRAV'!#REF!&lt;&gt;""</xm:f>
            <x14:dxf>
              <font>
                <strike/>
                <condense val="0"/>
                <extend val="0"/>
                <color indexed="10"/>
              </font>
            </x14:dxf>
          </x14:cfRule>
          <xm:sqref>L29</xm:sqref>
        </x14:conditionalFormatting>
        <x14:conditionalFormatting xmlns:xm="http://schemas.microsoft.com/office/excel/2006/main">
          <x14:cfRule type="expression" priority="49" stopIfTrue="1" id="{DAD88590-8EB6-4BFD-9319-969324F0B478}">
            <xm:f>'[3-31-15 EDIT SSZ ZENITH TRAVERSE.xls]ZEN TRAV'!#REF!&lt;&gt;""</xm:f>
            <x14:dxf>
              <font>
                <strike/>
                <condense val="0"/>
                <extend val="0"/>
                <color indexed="10"/>
              </font>
            </x14:dxf>
          </x14:cfRule>
          <xm:sqref>L28</xm:sqref>
        </x14:conditionalFormatting>
        <x14:conditionalFormatting xmlns:xm="http://schemas.microsoft.com/office/excel/2006/main">
          <x14:cfRule type="expression" priority="48" stopIfTrue="1" id="{06F32565-141C-45A0-AEA7-1B0907063C07}">
            <xm:f>'[3-31-15 EDIT SSZ ZENITH TRAVERSE.xls]ZEN TRAV'!#REF!&lt;&gt;""</xm:f>
            <x14:dxf>
              <font>
                <strike/>
                <condense val="0"/>
                <extend val="0"/>
                <color indexed="10"/>
              </font>
            </x14:dxf>
          </x14:cfRule>
          <xm:sqref>P29</xm:sqref>
        </x14:conditionalFormatting>
        <x14:conditionalFormatting xmlns:xm="http://schemas.microsoft.com/office/excel/2006/main">
          <x14:cfRule type="expression" priority="47" stopIfTrue="1" id="{D88D9D62-AC9A-4665-B4EC-FCDA67DD138F}">
            <xm:f>'[3-31-15 EDIT SSZ ZENITH TRAVERSE.xls]ZEN TRAV'!#REF!&lt;&gt;""</xm:f>
            <x14:dxf>
              <font>
                <strike/>
                <condense val="0"/>
                <extend val="0"/>
                <color indexed="10"/>
              </font>
            </x14:dxf>
          </x14:cfRule>
          <xm:sqref>P28</xm:sqref>
        </x14:conditionalFormatting>
        <x14:conditionalFormatting xmlns:xm="http://schemas.microsoft.com/office/excel/2006/main">
          <x14:cfRule type="expression" priority="46" stopIfTrue="1" id="{6908452C-9DAA-4B92-A185-322977FAF40F}">
            <xm:f>'[3-31-15 EDIT SSZ ZENITH TRAVERSE.xls]ZEN TRAV'!#REF!&lt;&gt;""</xm:f>
            <x14:dxf>
              <font>
                <strike/>
                <condense val="0"/>
                <extend val="0"/>
                <color indexed="10"/>
              </font>
            </x14:dxf>
          </x14:cfRule>
          <xm:sqref>T29</xm:sqref>
        </x14:conditionalFormatting>
        <x14:conditionalFormatting xmlns:xm="http://schemas.microsoft.com/office/excel/2006/main">
          <x14:cfRule type="expression" priority="45" stopIfTrue="1" id="{F9902AFD-7128-43C0-88D6-7D2717B38B19}">
            <xm:f>'[3-31-15 EDIT SSZ ZENITH TRAVERSE.xls]ZEN TRAV'!#REF!&lt;&gt;""</xm:f>
            <x14:dxf>
              <font>
                <strike/>
                <condense val="0"/>
                <extend val="0"/>
                <color indexed="10"/>
              </font>
            </x14:dxf>
          </x14:cfRule>
          <xm:sqref>T28</xm:sqref>
        </x14:conditionalFormatting>
        <x14:conditionalFormatting xmlns:xm="http://schemas.microsoft.com/office/excel/2006/main">
          <x14:cfRule type="expression" priority="44" stopIfTrue="1" id="{3385049C-F5FA-4127-A135-0F7699F6025B}">
            <xm:f>'[3-31-15 EDIT SSZ ZENITH TRAVERSE.xls]ZEN TRAV'!#REF!&lt;&gt;""</xm:f>
            <x14:dxf>
              <font>
                <strike/>
                <condense val="0"/>
                <extend val="0"/>
                <color indexed="10"/>
              </font>
            </x14:dxf>
          </x14:cfRule>
          <xm:sqref>X29</xm:sqref>
        </x14:conditionalFormatting>
        <x14:conditionalFormatting xmlns:xm="http://schemas.microsoft.com/office/excel/2006/main">
          <x14:cfRule type="expression" priority="43" stopIfTrue="1" id="{204C45BA-4473-43DF-8AB7-BC360C24D49B}">
            <xm:f>'[3-31-15 EDIT SSZ ZENITH TRAVERSE.xls]ZEN TRAV'!#REF!&lt;&gt;""</xm:f>
            <x14:dxf>
              <font>
                <strike/>
                <condense val="0"/>
                <extend val="0"/>
                <color indexed="10"/>
              </font>
            </x14:dxf>
          </x14:cfRule>
          <xm:sqref>X28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LAMBERT GRID</vt:lpstr>
    </vt:vector>
  </TitlesOfParts>
  <Company>The Port Authority of NY &amp; 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szelenak</dc:creator>
  <cp:lastModifiedBy>szelenak</cp:lastModifiedBy>
  <cp:lastPrinted>2018-01-11T12:50:01Z</cp:lastPrinted>
  <dcterms:created xsi:type="dcterms:W3CDTF">2015-11-17T13:35:48Z</dcterms:created>
  <dcterms:modified xsi:type="dcterms:W3CDTF">2018-01-15T15:51:49Z</dcterms:modified>
</cp:coreProperties>
</file>